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en\Documents\My Documents\School (Ph.D.)\Papers\Denali DST\"/>
    </mc:Choice>
  </mc:AlternateContent>
  <xr:revisionPtr revIDLastSave="0" documentId="8_{6483C5EF-26A5-4612-9DE4-975EC33BE657}" xr6:coauthVersionLast="47" xr6:coauthVersionMax="47" xr10:uidLastSave="{00000000-0000-0000-0000-000000000000}"/>
  <bookViews>
    <workbookView xWindow="-98" yWindow="-98" windowWidth="20715" windowHeight="13155" xr2:uid="{3736842D-860E-4C8D-9C81-2BB3D14EBE15}"/>
  </bookViews>
  <sheets>
    <sheet name="Tool" sheetId="1" r:id="rId1"/>
    <sheet name="Variables" sheetId="2" r:id="rId2"/>
    <sheet name="Data" sheetId="3" r:id="rId3"/>
    <sheet name="Calculations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3" l="1"/>
  <c r="L12" i="3"/>
  <c r="I10" i="3"/>
  <c r="L10" i="3"/>
  <c r="L11" i="3"/>
  <c r="I11" i="3"/>
  <c r="L8" i="4"/>
  <c r="H8" i="4"/>
  <c r="D8" i="4"/>
  <c r="D7" i="4"/>
  <c r="D6" i="4"/>
  <c r="D5" i="4"/>
  <c r="D4" i="4"/>
  <c r="D20" i="4"/>
  <c r="D21" i="4"/>
  <c r="H6" i="4"/>
  <c r="H5" i="4"/>
  <c r="H7" i="4"/>
  <c r="H4" i="4"/>
  <c r="H20" i="4"/>
  <c r="H21" i="4"/>
  <c r="L5" i="4"/>
  <c r="L7" i="4"/>
  <c r="L6" i="4"/>
  <c r="L4" i="4"/>
  <c r="L20" i="4"/>
  <c r="L21" i="4"/>
  <c r="L22" i="4"/>
  <c r="U43" i="1"/>
  <c r="H22" i="4"/>
  <c r="T43" i="1"/>
  <c r="D22" i="4"/>
  <c r="S43" i="1"/>
  <c r="F12" i="3"/>
  <c r="F11" i="3"/>
  <c r="F10" i="3"/>
  <c r="F9" i="3"/>
  <c r="I12" i="3"/>
  <c r="O7" i="4"/>
  <c r="O6" i="4"/>
  <c r="K7" i="4"/>
  <c r="K6" i="4"/>
  <c r="N6" i="4"/>
  <c r="N7" i="4"/>
  <c r="M7" i="4"/>
  <c r="M6" i="4"/>
  <c r="G7" i="4"/>
  <c r="G6" i="4"/>
  <c r="I6" i="4"/>
  <c r="I7" i="4"/>
  <c r="J7" i="4"/>
  <c r="J6" i="4"/>
  <c r="F7" i="4"/>
  <c r="F6" i="4"/>
  <c r="E7" i="4"/>
  <c r="E6" i="4"/>
  <c r="O5" i="4"/>
  <c r="I9" i="3"/>
  <c r="N5" i="4"/>
  <c r="M5" i="4"/>
  <c r="K5" i="4"/>
  <c r="I5" i="4"/>
  <c r="G5" i="4"/>
  <c r="E8" i="4"/>
  <c r="F8" i="4"/>
  <c r="F5" i="4"/>
  <c r="E5" i="4"/>
  <c r="M8" i="4"/>
  <c r="I8" i="4"/>
  <c r="O4" i="4"/>
  <c r="O8" i="4"/>
  <c r="O20" i="4"/>
  <c r="O21" i="4"/>
  <c r="G4" i="4"/>
  <c r="G8" i="4"/>
  <c r="G20" i="4"/>
  <c r="G21" i="4"/>
  <c r="K4" i="4"/>
  <c r="K8" i="4"/>
  <c r="K20" i="4"/>
  <c r="K21" i="4"/>
  <c r="O22" i="4"/>
  <c r="U42" i="1"/>
  <c r="N4" i="4"/>
  <c r="N8" i="4"/>
  <c r="N20" i="4"/>
  <c r="N21" i="4"/>
  <c r="F4" i="4"/>
  <c r="F20" i="4"/>
  <c r="F21" i="4"/>
  <c r="J4" i="4"/>
  <c r="J5" i="4"/>
  <c r="J8" i="4"/>
  <c r="J20" i="4"/>
  <c r="J21" i="4"/>
  <c r="N22" i="4"/>
  <c r="U41" i="1"/>
  <c r="K22" i="4"/>
  <c r="T42" i="1"/>
  <c r="J22" i="4"/>
  <c r="T41" i="1"/>
  <c r="F22" i="4"/>
  <c r="S41" i="1"/>
  <c r="G22" i="4"/>
  <c r="S42" i="1"/>
  <c r="E4" i="4"/>
  <c r="E20" i="4"/>
  <c r="E21" i="4"/>
  <c r="I4" i="4"/>
  <c r="I20" i="4"/>
  <c r="I21" i="4"/>
  <c r="M4" i="4"/>
  <c r="M20" i="4"/>
  <c r="M21" i="4"/>
  <c r="M22" i="4"/>
  <c r="U40" i="1"/>
  <c r="I22" i="4"/>
  <c r="T40" i="1"/>
  <c r="E22" i="4"/>
  <c r="S40" i="1"/>
</calcChain>
</file>

<file path=xl/sharedStrings.xml><?xml version="1.0" encoding="utf-8"?>
<sst xmlns="http://schemas.openxmlformats.org/spreadsheetml/2006/main" count="86" uniqueCount="32">
  <si>
    <t>Off-season tourism</t>
  </si>
  <si>
    <t>Acres managed for fire</t>
  </si>
  <si>
    <t>Annual cost</t>
  </si>
  <si>
    <t>Moose population</t>
  </si>
  <si>
    <t>Coefficient</t>
  </si>
  <si>
    <t>z-value</t>
  </si>
  <si>
    <t>SE</t>
  </si>
  <si>
    <t>Constant</t>
  </si>
  <si>
    <t>Option A</t>
  </si>
  <si>
    <t>Option B</t>
  </si>
  <si>
    <t>--</t>
  </si>
  <si>
    <t>Pooled Sample</t>
  </si>
  <si>
    <t>All</t>
  </si>
  <si>
    <t xml:space="preserve">Attitude toward moose </t>
  </si>
  <si>
    <t xml:space="preserve">Attitude toward fire management </t>
  </si>
  <si>
    <t xml:space="preserve">Attitude toward off-season tourism </t>
  </si>
  <si>
    <t>Attitude toward annual cost</t>
  </si>
  <si>
    <t>Option C</t>
  </si>
  <si>
    <t>Attitudes: All Respondents</t>
  </si>
  <si>
    <t>Pooled</t>
  </si>
  <si>
    <t>All Respondents
(Attitudes not considered)</t>
  </si>
  <si>
    <t>Attitudes: Strong</t>
  </si>
  <si>
    <t>Attitudes: Weak</t>
  </si>
  <si>
    <t>Strong</t>
  </si>
  <si>
    <t>Weak</t>
  </si>
  <si>
    <t>All Respondents</t>
  </si>
  <si>
    <t>Pooled Sample: No Attitudes</t>
  </si>
  <si>
    <t>Ecological Optimization</t>
  </si>
  <si>
    <t>Economic Optimization</t>
  </si>
  <si>
    <t>Status Quo Management</t>
  </si>
  <si>
    <t>Respondents with
Strong Attitudes 
toward Management</t>
  </si>
  <si>
    <t>Respondents with
Weak Attitudes 
toward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</si>
</sst>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quotePrefix="1" applyBorder="1"/>
    <xf numFmtId="0" fontId="0" fillId="0" borderId="5" xfId="0" quotePrefix="1" applyBorder="1"/>
    <xf numFmtId="0" fontId="0" fillId="0" borderId="6" xfId="0" quotePrefix="1" applyBorder="1"/>
    <xf numFmtId="0" fontId="0" fillId="0" borderId="7" xfId="0" quotePrefix="1" applyBorder="1"/>
    <xf numFmtId="0" fontId="0" fillId="0" borderId="8" xfId="0" quotePrefix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3" xfId="0" applyNumberFormat="1" applyBorder="1"/>
    <xf numFmtId="9" fontId="0" fillId="0" borderId="5" xfId="0" applyNumberFormat="1" applyBorder="1"/>
    <xf numFmtId="9" fontId="0" fillId="0" borderId="8" xfId="0" applyNumberFormat="1" applyBorder="1"/>
    <xf numFmtId="10" fontId="0" fillId="0" borderId="3" xfId="0" applyNumberFormat="1" applyBorder="1"/>
    <xf numFmtId="10" fontId="0" fillId="0" borderId="5" xfId="0" applyNumberFormat="1" applyBorder="1"/>
    <xf numFmtId="10" fontId="0" fillId="0" borderId="8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10" fontId="3" fillId="0" borderId="12" xfId="0" applyNumberFormat="1" applyFont="1" applyBorder="1"/>
    <xf numFmtId="164" fontId="3" fillId="0" borderId="12" xfId="0" applyNumberFormat="1" applyFont="1" applyBorder="1"/>
    <xf numFmtId="0" fontId="4" fillId="0" borderId="12" xfId="0" applyFont="1" applyBorder="1"/>
    <xf numFmtId="0" fontId="5" fillId="0" borderId="12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quotePrefix="1" applyBorder="1"/>
    <xf numFmtId="0" fontId="0" fillId="0" borderId="2" xfId="0" quotePrefix="1" applyBorder="1"/>
    <xf numFmtId="0" fontId="0" fillId="0" borderId="3" xfId="0" quotePrefix="1" applyBorder="1"/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165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j-ea"/>
                <a:cs typeface="Times New Roman" panose="02020603050405020304" pitchFamily="18" charset="0"/>
              </a:defRPr>
            </a:pPr>
            <a:r>
              <a:rPr lang="en-US" sz="1400" b="1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PREFERENCES FOR HYPOTHETICAL MANAGEMENT SCENARIOS </a:t>
            </a:r>
          </a:p>
          <a:p>
            <a:pPr>
              <a:defRPr sz="14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400" b="1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AMONG RESIDENTS OF THE DENALI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j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Tool!$S$39</c:f>
              <c:strCache>
                <c:ptCount val="1"/>
                <c:pt idx="0">
                  <c:v>Ecological Optimization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Tool!$R$40:$R$42</c:f>
              <c:strCache>
                <c:ptCount val="3"/>
                <c:pt idx="0">
                  <c:v>All Respondents</c:v>
                </c:pt>
                <c:pt idx="1">
                  <c:v>Respondents with
Strong Attitudes 
toward Management</c:v>
                </c:pt>
                <c:pt idx="2">
                  <c:v>Respondents with
Weak Attitudes 
toward Management</c:v>
                </c:pt>
              </c:strCache>
            </c:strRef>
          </c:cat>
          <c:val>
            <c:numRef>
              <c:f>Tool!$S$40:$S$42</c:f>
              <c:numCache>
                <c:formatCode>0.0%</c:formatCode>
                <c:ptCount val="3"/>
                <c:pt idx="0">
                  <c:v>0.30959099819463631</c:v>
                </c:pt>
                <c:pt idx="1">
                  <c:v>0.90814454390936605</c:v>
                </c:pt>
                <c:pt idx="2">
                  <c:v>0.12091022709791861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B-409A-AF06-EB905DE6B4FF}"/>
            </c:ext>
          </c:extLst>
        </c:ser>
        <c:ser>
          <c:idx val="1"/>
          <c:order val="1"/>
          <c:tx>
            <c:strRef>
              <c:f>Tool!$T$39</c:f>
              <c:strCache>
                <c:ptCount val="1"/>
                <c:pt idx="0">
                  <c:v>Economic Optimization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Tool!$R$40:$R$42</c:f>
              <c:strCache>
                <c:ptCount val="3"/>
                <c:pt idx="0">
                  <c:v>All Respondents</c:v>
                </c:pt>
                <c:pt idx="1">
                  <c:v>Respondents with
Strong Attitudes 
toward Management</c:v>
                </c:pt>
                <c:pt idx="2">
                  <c:v>Respondents with
Weak Attitudes 
toward Management</c:v>
                </c:pt>
              </c:strCache>
            </c:strRef>
          </c:cat>
          <c:val>
            <c:numRef>
              <c:f>Tool!$T$40:$T$42</c:f>
              <c:numCache>
                <c:formatCode>0.0%</c:formatCode>
                <c:ptCount val="3"/>
                <c:pt idx="0">
                  <c:v>4.838003161664578E-3</c:v>
                </c:pt>
                <c:pt idx="1">
                  <c:v>5.2378104358836311E-3</c:v>
                </c:pt>
                <c:pt idx="2">
                  <c:v>2.0535055259949405E-3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B-409A-AF06-EB905DE6B4FF}"/>
            </c:ext>
          </c:extLst>
        </c:ser>
        <c:ser>
          <c:idx val="2"/>
          <c:order val="2"/>
          <c:tx>
            <c:strRef>
              <c:f>Tool!$U$39</c:f>
              <c:strCache>
                <c:ptCount val="1"/>
                <c:pt idx="0">
                  <c:v>Status Quo Management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Tool!$R$40:$R$42</c:f>
              <c:strCache>
                <c:ptCount val="3"/>
                <c:pt idx="0">
                  <c:v>All Respondents</c:v>
                </c:pt>
                <c:pt idx="1">
                  <c:v>Respondents with
Strong Attitudes 
toward Management</c:v>
                </c:pt>
                <c:pt idx="2">
                  <c:v>Respondents with
Weak Attitudes 
toward Management</c:v>
                </c:pt>
              </c:strCache>
            </c:strRef>
          </c:cat>
          <c:val>
            <c:numRef>
              <c:f>Tool!$U$40:$U$42</c:f>
              <c:numCache>
                <c:formatCode>0.0%</c:formatCode>
                <c:ptCount val="3"/>
                <c:pt idx="0">
                  <c:v>0.68557099864369908</c:v>
                </c:pt>
                <c:pt idx="1">
                  <c:v>8.6617645654750372E-2</c:v>
                </c:pt>
                <c:pt idx="2">
                  <c:v>0.87703626737608642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B-409A-AF06-EB905DE6B4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589602528"/>
        <c:axId val="589602888"/>
      </c:barChart>
      <c:catAx>
        <c:axId val="5896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1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9602888"/>
        <c:crosses val="autoZero"/>
        <c:auto val="1"/>
        <c:lblAlgn val="ctr"/>
        <c:lblOffset val="100"/>
        <c:noMultiLvlLbl val="0"/>
      </c:catAx>
      <c:valAx>
        <c:axId val="58960288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960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444499</xdr:colOff>
      <xdr:row>5</xdr:row>
      <xdr:rowOff>0</xdr:rowOff>
    </xdr:from>
    <xdr:to>
      <xdr:col>17</xdr:col>
      <xdr:colOff>590126</xdr:colOff>
      <xdr:row>33</xdr:row>
      <xdr:rowOff>174413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CE67AA-A6AA-52F4-B4BD-BA1805D1E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78F23-64A3-4F92-AD2C-6A76EE678BAC}">
  <dimension ref="B4:U43"/>
  <sheetViews>
    <sheetView showGridLines="0" tabSelected="1" topLeftCell="E1" zoomScaleNormal="100" workbookViewId="0">
      <selection activeCell="R43" sqref="R43"/>
    </sheetView>
  </sheetViews>
  <sheetFormatPr defaultRowHeight="14.25" x14ac:dyDescent="0.45"/>
  <cols>
    <col min="2" max="2" width="21.1328125" bestFit="1" customWidth="1"/>
    <col min="3" max="3" width="9.796875" bestFit="1" customWidth="1"/>
    <col min="4" max="4" width="9.6640625" bestFit="1" customWidth="1"/>
    <col min="5" max="5" width="11.46484375" bestFit="1" customWidth="1"/>
    <col min="18" max="18" width="25" style="2" customWidth="1"/>
    <col min="19" max="20" width="12.33203125" style="2" bestFit="1" customWidth="1"/>
    <col min="21" max="21" width="11.86328125" style="2" bestFit="1" customWidth="1"/>
  </cols>
  <sheetData>
    <row r="4" spans="2:5" x14ac:dyDescent="0.45">
      <c r="B4" s="29"/>
      <c r="C4" s="32" t="s">
        <v>8</v>
      </c>
      <c r="D4" s="32" t="s">
        <v>9</v>
      </c>
      <c r="E4" s="32" t="s">
        <v>17</v>
      </c>
    </row>
    <row r="5" spans="2:5" x14ac:dyDescent="0.45">
      <c r="B5" s="33" t="s">
        <v>3</v>
      </c>
      <c r="C5" s="30">
        <v>0</v>
      </c>
      <c r="D5" s="30">
        <v>0.15</v>
      </c>
      <c r="E5" s="30">
        <v>0.3</v>
      </c>
    </row>
    <row r="6" spans="2:5" x14ac:dyDescent="0.45">
      <c r="B6" s="33" t="s">
        <v>0</v>
      </c>
      <c r="C6" s="30">
        <v>-0.25</v>
      </c>
      <c r="D6" s="30">
        <v>0.25</v>
      </c>
      <c r="E6" s="30">
        <v>0</v>
      </c>
    </row>
    <row r="7" spans="2:5" x14ac:dyDescent="0.45">
      <c r="B7" s="33" t="s">
        <v>1</v>
      </c>
      <c r="C7" s="30">
        <v>0.3</v>
      </c>
      <c r="D7" s="30">
        <v>0.15</v>
      </c>
      <c r="E7" s="30">
        <v>0</v>
      </c>
    </row>
    <row r="8" spans="2:5" x14ac:dyDescent="0.45">
      <c r="B8" s="33" t="s">
        <v>2</v>
      </c>
      <c r="C8" s="31">
        <v>100</v>
      </c>
      <c r="D8" s="31">
        <v>50</v>
      </c>
      <c r="E8" s="31">
        <v>0</v>
      </c>
    </row>
    <row r="39" spans="18:21" ht="28.5" x14ac:dyDescent="0.45">
      <c r="S39" s="2" t="s">
        <v>27</v>
      </c>
      <c r="T39" s="2" t="s">
        <v>28</v>
      </c>
      <c r="U39" s="2" t="s">
        <v>29</v>
      </c>
    </row>
    <row r="40" spans="18:21" x14ac:dyDescent="0.45">
      <c r="R40" s="2" t="s">
        <v>25</v>
      </c>
      <c r="S40" s="42">
        <f>Calculations!E22</f>
        <v>0.30959099819463631</v>
      </c>
      <c r="T40" s="42">
        <f>Calculations!I22</f>
        <v>4.838003161664578E-3</v>
      </c>
      <c r="U40" s="42">
        <f>Calculations!M22</f>
        <v>0.68557099864369908</v>
      </c>
    </row>
    <row r="41" spans="18:21" ht="42.75" x14ac:dyDescent="0.45">
      <c r="R41" s="2" t="s">
        <v>30</v>
      </c>
      <c r="S41" s="42">
        <f>Calculations!F22</f>
        <v>0.90814454390936605</v>
      </c>
      <c r="T41" s="42">
        <f>Calculations!J22</f>
        <v>5.2378104358836311E-3</v>
      </c>
      <c r="U41" s="42">
        <f>Calculations!N22</f>
        <v>8.6617645654750372E-2</v>
      </c>
    </row>
    <row r="42" spans="18:21" ht="42.75" x14ac:dyDescent="0.45">
      <c r="R42" s="2" t="s">
        <v>31</v>
      </c>
      <c r="S42" s="42">
        <f>Calculations!G22</f>
        <v>0.12091022709791861</v>
      </c>
      <c r="T42" s="42">
        <f>Calculations!K22</f>
        <v>2.0535055259949405E-3</v>
      </c>
      <c r="U42" s="42">
        <f>Calculations!O22</f>
        <v>0.87703626737608642</v>
      </c>
    </row>
    <row r="43" spans="18:21" ht="28.5" x14ac:dyDescent="0.45">
      <c r="R43" s="2" t="s">
        <v>20</v>
      </c>
      <c r="S43" s="42">
        <f>Calculations!D22</f>
        <v>0.23239301719563865</v>
      </c>
      <c r="T43" s="42">
        <f>Calculations!H22</f>
        <v>0.25555303922865669</v>
      </c>
      <c r="U43" s="42">
        <f>Calculations!L22</f>
        <v>0.51205394357570455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F350FA1-8459-41C3-BF36-FBAC99465373}">
          <x14:formula1>
            <xm:f>Variables!$C$2:$C$4</xm:f>
          </x14:formula1>
          <xm:sqref>C5:E5</xm:sqref>
        </x14:dataValidation>
        <x14:dataValidation type="list" allowBlank="1" showInputMessage="1" showErrorMessage="1" xr:uid="{46123B21-811B-4468-B1AD-740F3811446F}">
          <x14:formula1>
            <xm:f>Variables!$C$6:$C$8</xm:f>
          </x14:formula1>
          <xm:sqref>C6:E6</xm:sqref>
        </x14:dataValidation>
        <x14:dataValidation type="list" allowBlank="1" showInputMessage="1" showErrorMessage="1" xr:uid="{A28B5089-EA9E-43F4-81D8-A7FA3EA2BB2D}">
          <x14:formula1>
            <xm:f>Variables!$C$10:$C$12</xm:f>
          </x14:formula1>
          <xm:sqref>C7:E7</xm:sqref>
        </x14:dataValidation>
        <x14:dataValidation type="list" allowBlank="1" showInputMessage="1" showErrorMessage="1" xr:uid="{FD75646A-5108-40CD-A1C5-B44D7C875965}">
          <x14:formula1>
            <xm:f>Variables!$C$14:$C$18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001F-12B3-4C2E-9F8F-D97179107640}">
  <dimension ref="B2:C26"/>
  <sheetViews>
    <sheetView workbookViewId="0">
      <selection activeCell="B23" sqref="B23"/>
    </sheetView>
  </sheetViews>
  <sheetFormatPr defaultRowHeight="14.25" x14ac:dyDescent="0.45"/>
  <cols>
    <col min="2" max="2" width="16" bestFit="1" customWidth="1"/>
  </cols>
  <sheetData>
    <row r="2" spans="2:3" x14ac:dyDescent="0.45">
      <c r="B2" s="43" t="s">
        <v>3</v>
      </c>
      <c r="C2" s="17">
        <v>0</v>
      </c>
    </row>
    <row r="3" spans="2:3" x14ac:dyDescent="0.45">
      <c r="B3" s="44"/>
      <c r="C3" s="18">
        <v>0.15</v>
      </c>
    </row>
    <row r="4" spans="2:3" x14ac:dyDescent="0.45">
      <c r="B4" s="45"/>
      <c r="C4" s="19">
        <v>0.3</v>
      </c>
    </row>
    <row r="6" spans="2:3" x14ac:dyDescent="0.45">
      <c r="B6" s="43" t="s">
        <v>0</v>
      </c>
      <c r="C6" s="20">
        <v>-0.25</v>
      </c>
    </row>
    <row r="7" spans="2:3" x14ac:dyDescent="0.45">
      <c r="B7" s="44"/>
      <c r="C7" s="21">
        <v>0</v>
      </c>
    </row>
    <row r="8" spans="2:3" x14ac:dyDescent="0.45">
      <c r="B8" s="45"/>
      <c r="C8" s="22">
        <v>0.25</v>
      </c>
    </row>
    <row r="10" spans="2:3" x14ac:dyDescent="0.45">
      <c r="B10" s="43" t="s">
        <v>1</v>
      </c>
      <c r="C10" s="20">
        <v>0</v>
      </c>
    </row>
    <row r="11" spans="2:3" x14ac:dyDescent="0.45">
      <c r="B11" s="44"/>
      <c r="C11" s="21">
        <v>0.15</v>
      </c>
    </row>
    <row r="12" spans="2:3" x14ac:dyDescent="0.45">
      <c r="B12" s="45"/>
      <c r="C12" s="22">
        <v>0.3</v>
      </c>
    </row>
    <row r="14" spans="2:3" x14ac:dyDescent="0.45">
      <c r="B14" s="43" t="s">
        <v>2</v>
      </c>
      <c r="C14" s="23">
        <v>0</v>
      </c>
    </row>
    <row r="15" spans="2:3" x14ac:dyDescent="0.45">
      <c r="B15" s="44"/>
      <c r="C15" s="24">
        <v>25</v>
      </c>
    </row>
    <row r="16" spans="2:3" x14ac:dyDescent="0.45">
      <c r="B16" s="44"/>
      <c r="C16" s="24">
        <v>50</v>
      </c>
    </row>
    <row r="17" spans="2:3" x14ac:dyDescent="0.45">
      <c r="B17" s="44"/>
      <c r="C17" s="24">
        <v>75</v>
      </c>
    </row>
    <row r="18" spans="2:3" x14ac:dyDescent="0.45">
      <c r="B18" s="45"/>
      <c r="C18" s="25">
        <v>100</v>
      </c>
    </row>
    <row r="20" spans="2:3" x14ac:dyDescent="0.45">
      <c r="B20" s="2"/>
    </row>
    <row r="22" spans="2:3" x14ac:dyDescent="0.45">
      <c r="B22" s="2"/>
    </row>
    <row r="24" spans="2:3" x14ac:dyDescent="0.45">
      <c r="B24" s="2"/>
    </row>
    <row r="26" spans="2:3" x14ac:dyDescent="0.45">
      <c r="B26" s="2"/>
    </row>
  </sheetData>
  <mergeCells count="4">
    <mergeCell ref="B2:B4"/>
    <mergeCell ref="B6:B8"/>
    <mergeCell ref="B10:B12"/>
    <mergeCell ref="B14:B18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CE773-E871-4ED9-8211-B4C4EEBF445E}">
  <dimension ref="B2:U13"/>
  <sheetViews>
    <sheetView topLeftCell="B1" workbookViewId="0">
      <selection activeCell="I11" sqref="I11"/>
    </sheetView>
  </sheetViews>
  <sheetFormatPr defaultRowHeight="14.25" x14ac:dyDescent="0.45"/>
  <cols>
    <col min="2" max="2" width="13.46484375" style="2" bestFit="1" customWidth="1"/>
    <col min="3" max="5" width="13.46484375" style="2" customWidth="1"/>
    <col min="6" max="6" width="10" bestFit="1" customWidth="1"/>
    <col min="9" max="9" width="10" bestFit="1" customWidth="1"/>
    <col min="11" max="11" width="8.86328125" customWidth="1"/>
    <col min="12" max="12" width="9.796875" bestFit="1" customWidth="1"/>
  </cols>
  <sheetData>
    <row r="2" spans="2:21" ht="36" customHeight="1" x14ac:dyDescent="0.45">
      <c r="D2" s="49" t="s">
        <v>26</v>
      </c>
      <c r="E2" s="50"/>
      <c r="F2" s="46" t="s">
        <v>18</v>
      </c>
      <c r="G2" s="47"/>
      <c r="H2" s="48"/>
      <c r="I2" s="49" t="s">
        <v>21</v>
      </c>
      <c r="J2" s="51"/>
      <c r="K2" s="50"/>
      <c r="L2" s="46" t="s">
        <v>22</v>
      </c>
      <c r="M2" s="47"/>
      <c r="N2" s="48"/>
      <c r="S2" s="46" t="s">
        <v>11</v>
      </c>
      <c r="T2" s="47"/>
      <c r="U2" s="48"/>
    </row>
    <row r="3" spans="2:21" x14ac:dyDescent="0.45">
      <c r="D3" s="14" t="s">
        <v>4</v>
      </c>
      <c r="E3" s="16" t="s">
        <v>6</v>
      </c>
      <c r="F3" s="14" t="s">
        <v>4</v>
      </c>
      <c r="G3" s="15" t="s">
        <v>6</v>
      </c>
      <c r="H3" s="16" t="s">
        <v>5</v>
      </c>
      <c r="I3" s="14" t="s">
        <v>4</v>
      </c>
      <c r="J3" s="15" t="s">
        <v>6</v>
      </c>
      <c r="K3" s="16" t="s">
        <v>5</v>
      </c>
      <c r="L3" s="14" t="s">
        <v>4</v>
      </c>
      <c r="M3" s="15" t="s">
        <v>6</v>
      </c>
      <c r="N3" s="16" t="s">
        <v>5</v>
      </c>
      <c r="S3" s="14" t="s">
        <v>4</v>
      </c>
      <c r="T3" s="15" t="s">
        <v>6</v>
      </c>
      <c r="U3" s="16" t="s">
        <v>5</v>
      </c>
    </row>
    <row r="4" spans="2:21" x14ac:dyDescent="0.45">
      <c r="B4" s="2" t="s">
        <v>7</v>
      </c>
      <c r="D4" s="4">
        <v>-0.80700000000000005</v>
      </c>
      <c r="E4">
        <v>0.1724</v>
      </c>
      <c r="F4" s="37">
        <v>-0.79300000000000004</v>
      </c>
      <c r="G4" s="38">
        <v>0.18099999999999999</v>
      </c>
      <c r="H4" s="39" t="s">
        <v>10</v>
      </c>
      <c r="I4" s="9">
        <v>-0.79300000000000004</v>
      </c>
      <c r="J4" s="3">
        <v>0.18099999999999999</v>
      </c>
      <c r="K4" s="10" t="s">
        <v>10</v>
      </c>
      <c r="L4" s="9">
        <v>-0.79300000000000004</v>
      </c>
      <c r="M4" s="3">
        <v>0.18099999999999999</v>
      </c>
      <c r="N4" s="10" t="s">
        <v>10</v>
      </c>
      <c r="S4" s="4">
        <v>-0.80669000000000002</v>
      </c>
      <c r="T4">
        <v>0.1724</v>
      </c>
      <c r="U4" s="5">
        <v>-4.68</v>
      </c>
    </row>
    <row r="5" spans="2:21" ht="28.8" customHeight="1" x14ac:dyDescent="0.45">
      <c r="B5" s="2" t="s">
        <v>3</v>
      </c>
      <c r="D5" s="4">
        <v>1.7999999999999999E-2</v>
      </c>
      <c r="E5">
        <v>5.0200000000000002E-3</v>
      </c>
      <c r="F5" s="9">
        <v>-3.4000000000000002E-2</v>
      </c>
      <c r="G5" s="3">
        <v>1.4999999999999999E-2</v>
      </c>
      <c r="H5" s="10" t="s">
        <v>10</v>
      </c>
      <c r="I5" s="9">
        <v>-3.4000000000000002E-2</v>
      </c>
      <c r="J5" s="3">
        <v>1.4999999999999999E-2</v>
      </c>
      <c r="K5" s="10" t="s">
        <v>10</v>
      </c>
      <c r="L5" s="9">
        <v>-3.4000000000000002E-2</v>
      </c>
      <c r="M5" s="3">
        <v>1.4999999999999999E-2</v>
      </c>
      <c r="N5" s="10" t="s">
        <v>10</v>
      </c>
      <c r="S5" s="4">
        <v>1.8030000000000001E-2</v>
      </c>
      <c r="T5">
        <v>5.0200000000000002E-3</v>
      </c>
      <c r="U5" s="5">
        <v>3.6</v>
      </c>
    </row>
    <row r="6" spans="2:21" ht="28.8" customHeight="1" x14ac:dyDescent="0.45">
      <c r="B6" s="2" t="s">
        <v>0</v>
      </c>
      <c r="D6" s="4">
        <v>-8.0000000000000002E-3</v>
      </c>
      <c r="E6">
        <v>3.5999999999999999E-3</v>
      </c>
      <c r="F6" s="9">
        <v>-0.129</v>
      </c>
      <c r="G6" s="3">
        <v>1.4E-2</v>
      </c>
      <c r="H6" s="10" t="s">
        <v>10</v>
      </c>
      <c r="I6" s="9">
        <v>-0.129</v>
      </c>
      <c r="J6" s="3">
        <v>1.4E-2</v>
      </c>
      <c r="K6" s="10" t="s">
        <v>10</v>
      </c>
      <c r="L6" s="9">
        <v>-0.129</v>
      </c>
      <c r="M6" s="3">
        <v>1.4E-2</v>
      </c>
      <c r="N6" s="10" t="s">
        <v>10</v>
      </c>
      <c r="S6" s="4">
        <v>-7.6299999999999996E-3</v>
      </c>
      <c r="T6">
        <v>3.5999999999999999E-3</v>
      </c>
      <c r="U6" s="5">
        <v>-2.13</v>
      </c>
    </row>
    <row r="7" spans="2:21" ht="28.5" x14ac:dyDescent="0.45">
      <c r="B7" s="2" t="s">
        <v>1</v>
      </c>
      <c r="D7" s="4">
        <v>1.4999999999999999E-2</v>
      </c>
      <c r="E7">
        <v>5.11E-3</v>
      </c>
      <c r="F7" s="9">
        <v>-8.4000000000000005E-2</v>
      </c>
      <c r="G7" s="3">
        <v>1.4E-2</v>
      </c>
      <c r="H7" s="10" t="s">
        <v>10</v>
      </c>
      <c r="I7" s="9">
        <v>-8.4000000000000005E-2</v>
      </c>
      <c r="J7" s="3">
        <v>1.4E-2</v>
      </c>
      <c r="K7" s="10" t="s">
        <v>10</v>
      </c>
      <c r="L7" s="9">
        <v>-8.4000000000000005E-2</v>
      </c>
      <c r="M7" s="3">
        <v>1.4E-2</v>
      </c>
      <c r="N7" s="10" t="s">
        <v>10</v>
      </c>
      <c r="S7" s="4">
        <v>1.487E-2</v>
      </c>
      <c r="T7">
        <v>5.11E-3</v>
      </c>
      <c r="U7" s="5">
        <v>2.91</v>
      </c>
    </row>
    <row r="8" spans="2:21" x14ac:dyDescent="0.45">
      <c r="B8" s="2" t="s">
        <v>2</v>
      </c>
      <c r="D8" s="6">
        <v>-8.9999999999999993E-3</v>
      </c>
      <c r="E8" s="7">
        <v>1.6900000000000001E-3</v>
      </c>
      <c r="F8" s="11">
        <v>-1.7000000000000001E-2</v>
      </c>
      <c r="G8" s="12">
        <v>5.0000000000000001E-3</v>
      </c>
      <c r="H8" s="13" t="s">
        <v>10</v>
      </c>
      <c r="I8" s="11">
        <v>-1.7000000000000001E-2</v>
      </c>
      <c r="J8" s="12">
        <v>5.0000000000000001E-3</v>
      </c>
      <c r="K8" s="13" t="s">
        <v>10</v>
      </c>
      <c r="L8" s="11">
        <v>-1.7000000000000001E-2</v>
      </c>
      <c r="M8" s="12">
        <v>5.0000000000000001E-3</v>
      </c>
      <c r="N8" s="13" t="s">
        <v>10</v>
      </c>
      <c r="S8" s="6">
        <v>-9.0699999999999999E-3</v>
      </c>
      <c r="T8" s="7">
        <v>1.6900000000000001E-3</v>
      </c>
      <c r="U8" s="8">
        <v>-5.37</v>
      </c>
    </row>
    <row r="9" spans="2:21" ht="28.5" x14ac:dyDescent="0.45">
      <c r="B9" s="2" t="s">
        <v>13</v>
      </c>
      <c r="C9">
        <v>3.5000000000000003E-2</v>
      </c>
      <c r="D9"/>
      <c r="E9"/>
      <c r="F9">
        <f>C9*1.16</f>
        <v>4.0600000000000004E-2</v>
      </c>
      <c r="I9">
        <f>C9*2</f>
        <v>7.0000000000000007E-2</v>
      </c>
      <c r="L9">
        <f>C9*0</f>
        <v>0</v>
      </c>
    </row>
    <row r="10" spans="2:21" ht="42.75" x14ac:dyDescent="0.45">
      <c r="B10" s="2" t="s">
        <v>15</v>
      </c>
      <c r="C10">
        <v>7.4999999999999997E-2</v>
      </c>
      <c r="D10"/>
      <c r="E10"/>
      <c r="F10">
        <f>C10*0.1</f>
        <v>7.4999999999999997E-3</v>
      </c>
      <c r="G10" s="3"/>
      <c r="H10" s="3"/>
      <c r="I10">
        <f>C10*0.1</f>
        <v>7.4999999999999997E-3</v>
      </c>
      <c r="L10">
        <f>C10*0.1</f>
        <v>7.4999999999999997E-3</v>
      </c>
    </row>
    <row r="11" spans="2:21" ht="42.75" x14ac:dyDescent="0.45">
      <c r="B11" s="2" t="s">
        <v>14</v>
      </c>
      <c r="C11">
        <v>7.0999999999999994E-2</v>
      </c>
      <c r="D11"/>
      <c r="E11"/>
      <c r="F11">
        <f>C11*0.65</f>
        <v>4.6149999999999997E-2</v>
      </c>
      <c r="G11" s="3"/>
      <c r="H11" s="3"/>
      <c r="I11">
        <f>C11*2</f>
        <v>0.14199999999999999</v>
      </c>
      <c r="L11">
        <f>C11*0</f>
        <v>0</v>
      </c>
    </row>
    <row r="12" spans="2:21" ht="28.5" x14ac:dyDescent="0.45">
      <c r="B12" s="2" t="s">
        <v>16</v>
      </c>
      <c r="C12">
        <v>-1.7000000000000001E-2</v>
      </c>
      <c r="D12"/>
      <c r="E12"/>
      <c r="F12">
        <f>C12*0.47</f>
        <v>-7.9900000000000006E-3</v>
      </c>
      <c r="G12" s="3"/>
      <c r="H12" s="3"/>
      <c r="I12">
        <f>C12*0.47</f>
        <v>-7.9900000000000006E-3</v>
      </c>
      <c r="L12">
        <f>C12*0.47</f>
        <v>-7.9900000000000006E-3</v>
      </c>
    </row>
    <row r="13" spans="2:21" x14ac:dyDescent="0.45">
      <c r="F13" s="3"/>
      <c r="G13" s="3"/>
      <c r="H13" s="3"/>
    </row>
  </sheetData>
  <mergeCells count="5">
    <mergeCell ref="S2:U2"/>
    <mergeCell ref="D2:E2"/>
    <mergeCell ref="F2:H2"/>
    <mergeCell ref="I2:K2"/>
    <mergeCell ref="L2:N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7BD8-5FC9-48A1-94FA-1C05A0C3C661}">
  <dimension ref="B2:O22"/>
  <sheetViews>
    <sheetView topLeftCell="C1" workbookViewId="0">
      <selection activeCell="D20" sqref="D20"/>
    </sheetView>
  </sheetViews>
  <sheetFormatPr defaultRowHeight="14.25" x14ac:dyDescent="0.45"/>
  <cols>
    <col min="2" max="2" width="13.46484375" style="2" bestFit="1" customWidth="1"/>
    <col min="3" max="4" width="13.46484375" style="2" customWidth="1"/>
    <col min="6" max="6" width="11.46484375" customWidth="1"/>
    <col min="7" max="7" width="10.46484375" bestFit="1" customWidth="1"/>
    <col min="8" max="8" width="10.46484375" customWidth="1"/>
    <col min="10" max="10" width="11.19921875" bestFit="1" customWidth="1"/>
    <col min="11" max="11" width="10.46484375" bestFit="1" customWidth="1"/>
    <col min="12" max="12" width="10.46484375" customWidth="1"/>
    <col min="14" max="14" width="11.19921875" bestFit="1" customWidth="1"/>
    <col min="15" max="15" width="10.46484375" bestFit="1" customWidth="1"/>
  </cols>
  <sheetData>
    <row r="2" spans="2:15" x14ac:dyDescent="0.45">
      <c r="D2" s="52" t="s">
        <v>8</v>
      </c>
      <c r="E2" s="52"/>
      <c r="F2" s="52"/>
      <c r="G2" s="52"/>
      <c r="H2" s="52" t="s">
        <v>9</v>
      </c>
      <c r="I2" s="52"/>
      <c r="J2" s="52"/>
      <c r="K2" s="52"/>
      <c r="L2" s="52" t="s">
        <v>17</v>
      </c>
      <c r="M2" s="52"/>
      <c r="N2" s="52"/>
      <c r="O2" s="52"/>
    </row>
    <row r="3" spans="2:15" x14ac:dyDescent="0.45">
      <c r="D3" s="41" t="s">
        <v>19</v>
      </c>
      <c r="E3" s="27" t="s">
        <v>12</v>
      </c>
      <c r="F3" s="27" t="s">
        <v>23</v>
      </c>
      <c r="G3" s="28" t="s">
        <v>24</v>
      </c>
      <c r="H3" s="26" t="s">
        <v>19</v>
      </c>
      <c r="I3" s="27" t="s">
        <v>12</v>
      </c>
      <c r="J3" s="27" t="s">
        <v>23</v>
      </c>
      <c r="K3" s="28" t="s">
        <v>24</v>
      </c>
      <c r="L3" s="34" t="s">
        <v>19</v>
      </c>
      <c r="M3" s="35" t="s">
        <v>12</v>
      </c>
      <c r="N3" s="35" t="s">
        <v>23</v>
      </c>
      <c r="O3" s="36" t="s">
        <v>24</v>
      </c>
    </row>
    <row r="4" spans="2:15" x14ac:dyDescent="0.45">
      <c r="B4" s="2" t="s">
        <v>7</v>
      </c>
      <c r="C4" s="2" t="s">
        <v>7</v>
      </c>
      <c r="D4" s="40">
        <f>Data!D4</f>
        <v>-0.80700000000000005</v>
      </c>
      <c r="E4">
        <f>Data!F4</f>
        <v>-0.79300000000000004</v>
      </c>
      <c r="F4">
        <f>Data!I4</f>
        <v>-0.79300000000000004</v>
      </c>
      <c r="G4" s="5">
        <f>Data!L4</f>
        <v>-0.79300000000000004</v>
      </c>
      <c r="H4" s="40">
        <f>Data!D4</f>
        <v>-0.80700000000000005</v>
      </c>
      <c r="I4">
        <f>Data!F4</f>
        <v>-0.79300000000000004</v>
      </c>
      <c r="J4">
        <f>Data!I4</f>
        <v>-0.79300000000000004</v>
      </c>
      <c r="K4" s="5">
        <f>Data!L4</f>
        <v>-0.79300000000000004</v>
      </c>
      <c r="L4" s="4">
        <f>Data!D4</f>
        <v>-0.80700000000000005</v>
      </c>
      <c r="M4">
        <f>Data!F4</f>
        <v>-0.79300000000000004</v>
      </c>
      <c r="N4">
        <f>Data!I4</f>
        <v>-0.79300000000000004</v>
      </c>
      <c r="O4" s="5">
        <f>Data!L4</f>
        <v>-0.79300000000000004</v>
      </c>
    </row>
    <row r="5" spans="2:15" ht="28.5" x14ac:dyDescent="0.45">
      <c r="B5" s="2" t="s">
        <v>3</v>
      </c>
      <c r="C5" s="2" t="s">
        <v>3</v>
      </c>
      <c r="D5" s="4">
        <f>Data!D5*(Tool!C5*100)</f>
        <v>0</v>
      </c>
      <c r="E5">
        <f>(Data!F5+Data!F9)*(Tool!C5*100)</f>
        <v>0</v>
      </c>
      <c r="F5">
        <f>(Data!I5+Data!I9)*(Tool!C5*100)</f>
        <v>0</v>
      </c>
      <c r="G5" s="5">
        <f>(Data!L5+Data!L9)*(Tool!C5*100)</f>
        <v>0</v>
      </c>
      <c r="H5" s="4">
        <f>Data!D5*(Tool!D5*100)</f>
        <v>0.26999999999999996</v>
      </c>
      <c r="I5">
        <f>(Data!F5+Data!F9)*(Tool!D5*100)</f>
        <v>9.9000000000000032E-2</v>
      </c>
      <c r="J5">
        <f>(Data!I5+Data!I9)*Tool!D5*100</f>
        <v>0.54</v>
      </c>
      <c r="K5" s="5">
        <f>(Data!L5+Data!L9)*(Tool!D5*100)</f>
        <v>-0.51</v>
      </c>
      <c r="L5" s="4">
        <f>Data!D5*(Tool!E5*100)</f>
        <v>0.53999999999999992</v>
      </c>
      <c r="M5">
        <f>(Data!F5+Data!F9)*(Tool!E5*100)</f>
        <v>0.19800000000000006</v>
      </c>
      <c r="N5">
        <f>(Data!I5*Data!I9)*(Tool!E5*100)</f>
        <v>-7.1400000000000019E-2</v>
      </c>
      <c r="O5" s="5">
        <f>(Data!L5*Data!L9)*(Tool!E5*100)</f>
        <v>0</v>
      </c>
    </row>
    <row r="6" spans="2:15" ht="28.5" x14ac:dyDescent="0.45">
      <c r="B6" s="2" t="s">
        <v>0</v>
      </c>
      <c r="C6" s="2" t="s">
        <v>0</v>
      </c>
      <c r="D6" s="4">
        <f>Data!D6*(Tool!C6*100)</f>
        <v>0.2</v>
      </c>
      <c r="E6">
        <f>(Data!F6+Data!F10)*(Tool!C6*100)</f>
        <v>3.0375000000000001</v>
      </c>
      <c r="F6">
        <f>(Data!I6+Data!I10)*(Tool!C6*100)</f>
        <v>3.0375000000000001</v>
      </c>
      <c r="G6" s="5">
        <f>(Data!L6+Data!L10)*(Tool!C6*100)</f>
        <v>3.0375000000000001</v>
      </c>
      <c r="H6" s="4">
        <f>Data!D6*(Tool!D6*100)</f>
        <v>-0.2</v>
      </c>
      <c r="I6">
        <f>(Data!F6+Data!F10)*(Tool!D6*100)</f>
        <v>-3.0375000000000001</v>
      </c>
      <c r="J6">
        <f>(Data!I6+Data!I10)*(Tool!D6*100)</f>
        <v>-3.0375000000000001</v>
      </c>
      <c r="K6" s="5">
        <f>(Data!L6+Data!L10)*(Tool!D6*100)</f>
        <v>-3.0375000000000001</v>
      </c>
      <c r="L6" s="4">
        <f>Data!D6*(Tool!E6*100)</f>
        <v>0</v>
      </c>
      <c r="M6">
        <f>(Data!F6+Data!F10)*(Tool!E6*100)</f>
        <v>0</v>
      </c>
      <c r="N6">
        <f>(Data!I6*Data!I10)*(Tool!E6*100)</f>
        <v>0</v>
      </c>
      <c r="O6" s="5">
        <f>(Data!L6*Data!L10)*(Tool!E6*100)</f>
        <v>0</v>
      </c>
    </row>
    <row r="7" spans="2:15" ht="28.5" x14ac:dyDescent="0.45">
      <c r="B7" s="2" t="s">
        <v>1</v>
      </c>
      <c r="C7" s="2" t="s">
        <v>1</v>
      </c>
      <c r="D7" s="4">
        <f>Data!D7*(Tool!C7*100)</f>
        <v>0.44999999999999996</v>
      </c>
      <c r="E7">
        <f>(Data!F7+Data!F11)*(Tool!C7*100)</f>
        <v>-1.1355000000000002</v>
      </c>
      <c r="F7">
        <f>(Data!I7+Data!I11)*(Tool!C7*100)</f>
        <v>1.7399999999999995</v>
      </c>
      <c r="G7" s="5">
        <f>(Data!L7+Data!L11)*(Tool!C7*100)</f>
        <v>-2.52</v>
      </c>
      <c r="H7" s="4">
        <f>Data!D7*(Tool!D7*100)</f>
        <v>0.22499999999999998</v>
      </c>
      <c r="I7">
        <f>(Data!F7+Data!F11)*(Tool!D7*100)</f>
        <v>-0.56775000000000009</v>
      </c>
      <c r="J7">
        <f>(Data!I7+Data!I11)*(Tool!D7*100)</f>
        <v>0.86999999999999977</v>
      </c>
      <c r="K7" s="5">
        <f>(Data!L7+Data!L11)*(Tool!D7*100)</f>
        <v>-1.26</v>
      </c>
      <c r="L7" s="4">
        <f>Data!D7*(Tool!E7*100)</f>
        <v>0</v>
      </c>
      <c r="M7">
        <f>(Data!F7+Data!F11)*(Tool!E7*100)</f>
        <v>0</v>
      </c>
      <c r="N7">
        <f>(Data!I7*Data!I11)*(Tool!E7*100)</f>
        <v>0</v>
      </c>
      <c r="O7" s="5">
        <f>(Data!L7*Data!L11)*(Tool!E7*100)</f>
        <v>0</v>
      </c>
    </row>
    <row r="8" spans="2:15" x14ac:dyDescent="0.45">
      <c r="B8" s="2" t="s">
        <v>2</v>
      </c>
      <c r="C8" s="2" t="s">
        <v>2</v>
      </c>
      <c r="D8" s="6">
        <f>Data!D8*Tool!C8</f>
        <v>-0.89999999999999991</v>
      </c>
      <c r="E8" s="7">
        <f>(Data!F8+Data!F12)*Tool!C8</f>
        <v>-2.4990000000000001</v>
      </c>
      <c r="F8" s="7">
        <f>(Data!I8+Data!I12)*Tool!C8</f>
        <v>-2.4990000000000001</v>
      </c>
      <c r="G8" s="8">
        <f>(Data!L8+Data!L12)*Tool!C8</f>
        <v>-2.4990000000000001</v>
      </c>
      <c r="H8" s="6">
        <f>Data!D8*Tool!D8</f>
        <v>-0.44999999999999996</v>
      </c>
      <c r="I8" s="7">
        <f>(Data!F8+Data!F12)*Tool!D8</f>
        <v>-1.2495000000000001</v>
      </c>
      <c r="J8" s="7">
        <f>(Data!I8+Data!I12)*Tool!D8</f>
        <v>-1.2495000000000001</v>
      </c>
      <c r="K8" s="8">
        <f>(Data!L8+Data!L12)*Tool!D8</f>
        <v>-1.2495000000000001</v>
      </c>
      <c r="L8" s="6">
        <f>Data!D8*Tool!E8</f>
        <v>0</v>
      </c>
      <c r="M8" s="7">
        <f>(Data!F8+Data!F12)*Tool!E8</f>
        <v>0</v>
      </c>
      <c r="N8" s="7">
        <f>(Data!I8*Data!I12)*Tool!E8</f>
        <v>0</v>
      </c>
      <c r="O8" s="8">
        <f>(Data!L8*Data!L12)*Tool!E8</f>
        <v>0</v>
      </c>
    </row>
    <row r="20" spans="4:15" x14ac:dyDescent="0.45">
      <c r="D20">
        <f t="shared" ref="D20:O20" si="0">SUM(D4:D8)</f>
        <v>-1.0569999999999999</v>
      </c>
      <c r="E20">
        <f t="shared" si="0"/>
        <v>-1.3900000000000003</v>
      </c>
      <c r="F20">
        <f t="shared" si="0"/>
        <v>1.4854999999999996</v>
      </c>
      <c r="G20">
        <f t="shared" si="0"/>
        <v>-2.7745000000000002</v>
      </c>
      <c r="H20">
        <f t="shared" si="0"/>
        <v>-0.96200000000000008</v>
      </c>
      <c r="I20">
        <f t="shared" si="0"/>
        <v>-5.5487500000000001</v>
      </c>
      <c r="J20">
        <f t="shared" si="0"/>
        <v>-3.6700000000000008</v>
      </c>
      <c r="K20">
        <f t="shared" si="0"/>
        <v>-6.8500000000000005</v>
      </c>
      <c r="L20">
        <f t="shared" si="0"/>
        <v>-0.26700000000000013</v>
      </c>
      <c r="M20">
        <f t="shared" si="0"/>
        <v>-0.59499999999999997</v>
      </c>
      <c r="N20">
        <f t="shared" si="0"/>
        <v>-0.86440000000000006</v>
      </c>
      <c r="O20">
        <f t="shared" si="0"/>
        <v>-0.79300000000000004</v>
      </c>
    </row>
    <row r="21" spans="4:15" x14ac:dyDescent="0.45">
      <c r="D21">
        <f>EXP(D20)</f>
        <v>0.34749673837241524</v>
      </c>
      <c r="E21">
        <f>EXP(E20)</f>
        <v>0.2490753046316681</v>
      </c>
      <c r="F21">
        <f t="shared" ref="F21:G21" si="1">EXP(F20)</f>
        <v>4.4171734474476319</v>
      </c>
      <c r="G21">
        <f t="shared" si="1"/>
        <v>6.2380659223001941E-2</v>
      </c>
      <c r="H21">
        <f>EXP(H20)</f>
        <v>0.38212786547866501</v>
      </c>
      <c r="I21">
        <f>EXP(I20)</f>
        <v>3.8923196033722896E-3</v>
      </c>
      <c r="J21">
        <f t="shared" ref="J21:K21" si="2">EXP(J20)</f>
        <v>2.5476469946680996E-2</v>
      </c>
      <c r="K21">
        <f t="shared" si="2"/>
        <v>1.0594556929076091E-3</v>
      </c>
      <c r="L21">
        <f>EXP(L20)</f>
        <v>0.76567307146537389</v>
      </c>
      <c r="M21">
        <f>EXP(M20)</f>
        <v>0.55156256586782981</v>
      </c>
      <c r="N21">
        <f>EXP(N20)</f>
        <v>0.42130425936333715</v>
      </c>
      <c r="O21">
        <f t="shared" ref="O21" si="3">EXP(O20)</f>
        <v>0.45248530115731672</v>
      </c>
    </row>
    <row r="22" spans="4:15" x14ac:dyDescent="0.45">
      <c r="D22" s="1">
        <f>D21/SUM(D21,H21,L21)</f>
        <v>0.23239301719563865</v>
      </c>
      <c r="E22" s="1">
        <f>E21/SUM(E21,I21,M21)</f>
        <v>0.30959099819463631</v>
      </c>
      <c r="F22" s="1">
        <f>F21/SUM(F21,J21,N21)</f>
        <v>0.90814454390936605</v>
      </c>
      <c r="G22" s="1">
        <f>G21/SUM(G21,K21,O21)</f>
        <v>0.12091022709791861</v>
      </c>
      <c r="H22" s="1">
        <f>H21/SUM(D21,H21,L21)</f>
        <v>0.25555303922865669</v>
      </c>
      <c r="I22" s="1">
        <f>I21/SUM(E21,I21,M21)</f>
        <v>4.838003161664578E-3</v>
      </c>
      <c r="J22" s="1">
        <f>J21/SUM(F21,J21,N21)</f>
        <v>5.2378104358836311E-3</v>
      </c>
      <c r="K22" s="1">
        <f>K21/SUM(G21,K21,O21)</f>
        <v>2.0535055259949405E-3</v>
      </c>
      <c r="L22" s="1">
        <f>L21/SUM(D21,H21,L21)</f>
        <v>0.51205394357570455</v>
      </c>
      <c r="M22" s="1">
        <f>M21/SUM(E21,I21,M21)</f>
        <v>0.68557099864369908</v>
      </c>
      <c r="N22" s="1">
        <f>N21/SUM(F21,J21,N21)</f>
        <v>8.6617645654750372E-2</v>
      </c>
      <c r="O22" s="1">
        <f>O21/SUM(G21,K21,O21)</f>
        <v>0.87703626737608642</v>
      </c>
    </row>
  </sheetData>
  <mergeCells count="3">
    <mergeCell ref="D2:G2"/>
    <mergeCell ref="H2:K2"/>
    <mergeCell ref="L2:O2"/>
  </mergeCells>
  <phoneticPr fontId="2" type="noConversion"/>
  <pageMargins left="0.7" right="0.7" top="0.75" bottom="0.75" header="0.3" footer="0.3"/>
  <pageSetup orientation="portrait" r:id="rId1"/>
  <ignoredErrors>
    <ignoredError sqref="I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Tool</vt:lpstr>
      <vt:lpstr>Variables</vt:lpstr>
      <vt:lpstr>Data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Salcido</dc:creator>
  <cp:lastModifiedBy>Evan Salcido</cp:lastModifiedBy>
  <dcterms:created xsi:type="dcterms:W3CDTF">2022-09-06T19:28:48Z</dcterms:created>
  <dcterms:modified xsi:type="dcterms:W3CDTF">2023-08-04T07:45:56Z</dcterms:modified>
</cp:coreProperties>
</file>